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5 - Resource Library\Calculators\"/>
    </mc:Choice>
  </mc:AlternateContent>
  <bookViews>
    <workbookView xWindow="0" yWindow="0" windowWidth="28800" windowHeight="12210"/>
  </bookViews>
  <sheets>
    <sheet name="2018-19" sheetId="7" r:id="rId1"/>
    <sheet name="Data" sheetId="6" state="hidden" r:id="rId2"/>
  </sheets>
  <definedNames>
    <definedName name="OPTION">Data!$A$2:$A$3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7" l="1"/>
  <c r="G42" i="7" s="1"/>
  <c r="A13" i="7"/>
  <c r="A10" i="7"/>
  <c r="G35" i="7" l="1"/>
  <c r="I35" i="7" s="1"/>
  <c r="I24" i="7"/>
  <c r="I25" i="7" s="1"/>
  <c r="I26" i="7" s="1"/>
  <c r="G31" i="7" s="1"/>
  <c r="I27" i="7" l="1"/>
  <c r="G32" i="7" s="1"/>
  <c r="I32" i="7" s="1"/>
  <c r="I42" i="7"/>
  <c r="I44" i="7" s="1"/>
  <c r="G33" i="7" l="1"/>
  <c r="G34" i="7" s="1"/>
  <c r="I31" i="7"/>
  <c r="I33" i="7" l="1"/>
  <c r="I34" i="7"/>
  <c r="I37" i="7" l="1"/>
  <c r="I46" i="7" s="1"/>
</calcChain>
</file>

<file path=xl/sharedStrings.xml><?xml version="1.0" encoding="utf-8"?>
<sst xmlns="http://schemas.openxmlformats.org/spreadsheetml/2006/main" count="33" uniqueCount="32">
  <si>
    <t>Salary:-</t>
  </si>
  <si>
    <t>Total Income</t>
  </si>
  <si>
    <t>Dividend Allowance</t>
  </si>
  <si>
    <t>Tax Calculation:</t>
  </si>
  <si>
    <t>Basic Rate Dividends</t>
  </si>
  <si>
    <t>Higher Rate Dividends</t>
  </si>
  <si>
    <t>Additional Rate Dividends</t>
  </si>
  <si>
    <t>Student Loan Repayment Calculation:</t>
  </si>
  <si>
    <t>Student Loan Repayment Threshold</t>
  </si>
  <si>
    <t>Student Loan Repayments due</t>
  </si>
  <si>
    <t>Personal Allowance - Standard</t>
  </si>
  <si>
    <t>Personal Allowance - Adjusted</t>
  </si>
  <si>
    <t>Total Tax and Student Loan Repayment</t>
  </si>
  <si>
    <t>Do you have any sources of income outside of your limited company?</t>
  </si>
  <si>
    <t>Do you have a repayable student loan?</t>
  </si>
  <si>
    <t>Option</t>
  </si>
  <si>
    <t>Yes</t>
  </si>
  <si>
    <t>No</t>
  </si>
  <si>
    <t>Dividends Taken (ideally no more often than once per month):-</t>
  </si>
  <si>
    <t>Questions:</t>
  </si>
  <si>
    <t>Tax and Student Loan Estimator</t>
  </si>
  <si>
    <t>Estimate:</t>
  </si>
  <si>
    <t>Total Taxable Income</t>
  </si>
  <si>
    <t>Final Note: Please bear in mind that if your tax liability is over £1,000, you will be required to pay "payments on account" in addition to settling this tax liability. If you have concerns about this, please contact us.</t>
  </si>
  <si>
    <t>Basic Rate Employment Income</t>
  </si>
  <si>
    <t>Personal Allowance - Confirmed</t>
  </si>
  <si>
    <r>
      <t xml:space="preserve">This estimator can be used as a guide to your personal tax and student loan liability. It is an estimate/guide only. A full tax calculation will be made when we prepare your personal tax return.
Enter your information into the </t>
    </r>
    <r>
      <rPr>
        <i/>
        <sz val="11"/>
        <color theme="5"/>
        <rFont val="Calibri"/>
        <family val="2"/>
        <scheme val="minor"/>
      </rPr>
      <t>orange</t>
    </r>
    <r>
      <rPr>
        <i/>
        <sz val="11"/>
        <color theme="1"/>
        <rFont val="Calibri"/>
        <family val="2"/>
        <scheme val="minor"/>
      </rPr>
      <t xml:space="preserve"> shaded cells</t>
    </r>
  </si>
  <si>
    <r>
      <t xml:space="preserve">Personal Allowance </t>
    </r>
    <r>
      <rPr>
        <sz val="10"/>
        <color theme="1"/>
        <rFont val="Calibri"/>
        <family val="2"/>
        <scheme val="minor"/>
      </rPr>
      <t>(£11,500 standard allowance, reduced if total income over £100k)</t>
    </r>
  </si>
  <si>
    <t>Tax Year 2018/19</t>
  </si>
  <si>
    <t>(6 Apr 2018-5 Apr 2019)</t>
  </si>
  <si>
    <t>TBC on completion of your personal tax return, falling due by 31 Jan 2020</t>
  </si>
  <si>
    <t>REMEMBER: YOU MAY ALSO HAVE TO MAKE PAYMENTS ON ACCOUNT - see our article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</si>
</sst>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222222"/>
      <name val="Arial"/>
      <family val="2"/>
    </font>
    <font>
      <b/>
      <i/>
      <sz val="11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5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43" fontId="0" fillId="0" borderId="0" xfId="0" applyNumberFormat="1"/>
    <xf numFmtId="9" fontId="0" fillId="0" borderId="0" xfId="0" applyNumberFormat="1"/>
    <xf numFmtId="43" fontId="0" fillId="0" borderId="2" xfId="0" applyNumberFormat="1" applyBorder="1"/>
    <xf numFmtId="164" fontId="0" fillId="0" borderId="0" xfId="0" applyNumberFormat="1"/>
    <xf numFmtId="43" fontId="0" fillId="0" borderId="0" xfId="0" applyNumberFormat="1" applyAlignment="1">
      <alignment horizontal="center"/>
    </xf>
    <xf numFmtId="43" fontId="1" fillId="0" borderId="2" xfId="0" applyNumberFormat="1" applyFont="1" applyBorder="1"/>
    <xf numFmtId="0" fontId="2" fillId="0" borderId="0" xfId="0" applyFont="1" applyAlignment="1">
      <alignment horizontal="left" wrapText="1"/>
    </xf>
    <xf numFmtId="43" fontId="0" fillId="0" borderId="0" xfId="0" applyNumberFormat="1" applyFill="1"/>
    <xf numFmtId="43" fontId="0" fillId="0" borderId="3" xfId="0" applyNumberFormat="1" applyBorder="1"/>
    <xf numFmtId="43" fontId="0" fillId="0" borderId="0" xfId="0" applyNumberFormat="1" applyBorder="1"/>
    <xf numFmtId="0" fontId="5" fillId="0" borderId="0" xfId="0" applyFont="1"/>
    <xf numFmtId="0" fontId="0" fillId="2" borderId="0" xfId="0" applyFill="1"/>
    <xf numFmtId="43" fontId="0" fillId="2" borderId="0" xfId="0" applyNumberFormat="1" applyFill="1"/>
    <xf numFmtId="43" fontId="0" fillId="2" borderId="0" xfId="0" applyNumberFormat="1" applyFill="1" applyBorder="1"/>
    <xf numFmtId="0" fontId="0" fillId="0" borderId="1" xfId="0" applyBorder="1"/>
    <xf numFmtId="0" fontId="3" fillId="0" borderId="0" xfId="0" applyFont="1" applyAlignment="1">
      <alignment horizontal="left" wrapText="1"/>
    </xf>
    <xf numFmtId="0" fontId="1" fillId="0" borderId="2" xfId="0" applyFont="1" applyBorder="1"/>
    <xf numFmtId="43" fontId="1" fillId="2" borderId="2" xfId="0" applyNumberFormat="1" applyFont="1" applyFill="1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0" fillId="0" borderId="0" xfId="0" applyNumberFormat="1" applyAlignment="1">
      <alignment horizontal="right"/>
    </xf>
    <xf numFmtId="0" fontId="0" fillId="3" borderId="4" xfId="0" applyFill="1" applyBorder="1" applyAlignment="1" applyProtection="1">
      <alignment horizontal="center"/>
      <protection locked="0"/>
    </xf>
    <xf numFmtId="43" fontId="0" fillId="3" borderId="4" xfId="0" applyNumberFormat="1" applyFill="1" applyBorder="1" applyProtection="1">
      <protection locked="0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259897</xdr:colOff>
      <xdr:row>3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4CE79F-789E-4177-BF83-A0C6FE04E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93572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ffective-accounting.co.uk/blog/self-assessment-payments-on-accou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9" zoomScaleNormal="100" zoomScalePageLayoutView="150" workbookViewId="0">
      <selection activeCell="I9" sqref="I9"/>
    </sheetView>
  </sheetViews>
  <sheetFormatPr defaultRowHeight="15" x14ac:dyDescent="0.25"/>
  <cols>
    <col min="1" max="1" width="11.85546875" customWidth="1"/>
    <col min="2" max="5" width="9.7109375" customWidth="1"/>
    <col min="6" max="6" width="11.85546875" hidden="1" customWidth="1"/>
    <col min="7" max="9" width="11.85546875" customWidth="1"/>
    <col min="12" max="12" width="10.5703125" style="3" customWidth="1"/>
    <col min="13" max="13" width="9.5703125" style="3" customWidth="1"/>
    <col min="14" max="14" width="9.5703125" customWidth="1"/>
  </cols>
  <sheetData>
    <row r="1" spans="1:9" ht="21" customHeight="1" x14ac:dyDescent="0.25">
      <c r="I1" s="22" t="s">
        <v>20</v>
      </c>
    </row>
    <row r="2" spans="1:9" ht="21" customHeight="1" x14ac:dyDescent="0.25">
      <c r="I2" s="22" t="s">
        <v>28</v>
      </c>
    </row>
    <row r="3" spans="1:9" x14ac:dyDescent="0.25">
      <c r="I3" s="23" t="s">
        <v>29</v>
      </c>
    </row>
    <row r="4" spans="1:9" x14ac:dyDescent="0.25">
      <c r="I4" s="21"/>
    </row>
    <row r="5" spans="1:9" ht="63.75" customHeight="1" x14ac:dyDescent="0.25">
      <c r="A5" s="27" t="s">
        <v>26</v>
      </c>
      <c r="B5" s="27"/>
      <c r="C5" s="27"/>
      <c r="D5" s="27"/>
      <c r="E5" s="27"/>
      <c r="F5" s="27"/>
      <c r="G5" s="27"/>
      <c r="H5" s="27"/>
      <c r="I5" s="27"/>
    </row>
    <row r="6" spans="1:9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15.75" x14ac:dyDescent="0.25">
      <c r="A7" s="18" t="s">
        <v>19</v>
      </c>
      <c r="B7" s="9"/>
      <c r="C7" s="9"/>
      <c r="D7" s="9"/>
      <c r="E7" s="9"/>
      <c r="F7" s="9"/>
      <c r="G7" s="9"/>
      <c r="H7" s="9"/>
      <c r="I7" s="9"/>
    </row>
    <row r="9" spans="1:9" x14ac:dyDescent="0.25">
      <c r="A9" t="s">
        <v>13</v>
      </c>
      <c r="I9" s="25"/>
    </row>
    <row r="10" spans="1:9" ht="29.25" customHeight="1" x14ac:dyDescent="0.25">
      <c r="A10" s="28" t="str">
        <f>IF(NOT(ISBLANK(I9)),IF(I9="Yes","Please be advised that this calculator does not taken into account other sources of income - so please contact us if you want a more accurate estimate.","Excellent - this calculator should provide a good estimate for you."),"")</f>
        <v/>
      </c>
      <c r="B10" s="28"/>
      <c r="C10" s="28"/>
      <c r="D10" s="28"/>
      <c r="E10" s="28"/>
      <c r="F10" s="28"/>
      <c r="G10" s="28"/>
      <c r="H10" s="28"/>
      <c r="I10" s="28"/>
    </row>
    <row r="12" spans="1:9" x14ac:dyDescent="0.25">
      <c r="A12" t="s">
        <v>14</v>
      </c>
      <c r="I12" s="25"/>
    </row>
    <row r="13" spans="1:9" x14ac:dyDescent="0.25">
      <c r="A13" s="28" t="str">
        <f>IF(NOT(ISBLANK(I12)),IF(I12="Yes","Excellent - this calculator should provide a good estimate for you.",""),"")</f>
        <v/>
      </c>
      <c r="B13" s="28"/>
      <c r="C13" s="28"/>
      <c r="D13" s="28"/>
      <c r="E13" s="28"/>
      <c r="F13" s="28"/>
      <c r="G13" s="28"/>
      <c r="H13" s="28"/>
      <c r="I13" s="28"/>
    </row>
    <row r="14" spans="1:9" x14ac:dyDescent="0.25">
      <c r="A14" s="17"/>
      <c r="B14" s="17"/>
      <c r="C14" s="17"/>
      <c r="D14" s="17"/>
      <c r="E14" s="17"/>
      <c r="F14" s="17"/>
      <c r="G14" s="17"/>
      <c r="H14" s="17"/>
      <c r="I14" s="17"/>
    </row>
    <row r="16" spans="1:9" ht="15.75" x14ac:dyDescent="0.25">
      <c r="A16" s="2" t="s">
        <v>21</v>
      </c>
    </row>
    <row r="18" spans="1:14" x14ac:dyDescent="0.25">
      <c r="A18" t="s">
        <v>0</v>
      </c>
      <c r="H18" s="3"/>
      <c r="I18" s="26">
        <v>8400</v>
      </c>
      <c r="J18" s="3"/>
    </row>
    <row r="19" spans="1:14" x14ac:dyDescent="0.25">
      <c r="H19" s="3"/>
      <c r="I19" s="3"/>
      <c r="J19" s="3"/>
    </row>
    <row r="20" spans="1:14" x14ac:dyDescent="0.25">
      <c r="A20" t="s">
        <v>18</v>
      </c>
      <c r="H20" s="3"/>
      <c r="I20" s="26">
        <v>0</v>
      </c>
      <c r="J20" s="3"/>
    </row>
    <row r="21" spans="1:14" x14ac:dyDescent="0.25">
      <c r="H21" s="3"/>
      <c r="I21" s="11"/>
      <c r="J21" s="3"/>
    </row>
    <row r="22" spans="1:14" x14ac:dyDescent="0.25">
      <c r="A22" t="s">
        <v>1</v>
      </c>
      <c r="H22" s="3"/>
      <c r="I22" s="12">
        <f>I18+I20</f>
        <v>8400</v>
      </c>
      <c r="J22" s="3"/>
    </row>
    <row r="23" spans="1:14" hidden="1" x14ac:dyDescent="0.25">
      <c r="A23" s="14" t="s">
        <v>10</v>
      </c>
      <c r="B23" s="14"/>
      <c r="C23" s="14"/>
      <c r="D23" s="14"/>
      <c r="E23" s="14"/>
      <c r="F23" s="14"/>
      <c r="G23" s="14"/>
      <c r="H23" s="15"/>
      <c r="I23" s="16">
        <v>11850</v>
      </c>
      <c r="J23" s="3"/>
    </row>
    <row r="24" spans="1:14" hidden="1" x14ac:dyDescent="0.25">
      <c r="A24" s="14" t="s">
        <v>11</v>
      </c>
      <c r="B24" s="14"/>
      <c r="C24" s="14"/>
      <c r="D24" s="14"/>
      <c r="E24" s="14"/>
      <c r="F24" s="15"/>
      <c r="G24" s="15"/>
      <c r="H24" s="15"/>
      <c r="I24" s="15">
        <f>IF(AND(I22&gt;100000,I22&lt;121999.99999),(I23-((I22-100000)/2)),0)</f>
        <v>0</v>
      </c>
      <c r="J24" s="3"/>
    </row>
    <row r="25" spans="1:14" hidden="1" x14ac:dyDescent="0.25">
      <c r="A25" s="14" t="s">
        <v>25</v>
      </c>
      <c r="B25" s="14"/>
      <c r="C25" s="14"/>
      <c r="D25" s="14"/>
      <c r="E25" s="14"/>
      <c r="F25" s="15"/>
      <c r="G25" s="15"/>
      <c r="H25" s="15"/>
      <c r="I25" s="15">
        <f>IF(I22&gt;100000,I24,I23)</f>
        <v>11850</v>
      </c>
      <c r="J25" s="3"/>
    </row>
    <row r="26" spans="1:14" ht="15.75" x14ac:dyDescent="0.25">
      <c r="A26" t="s">
        <v>27</v>
      </c>
      <c r="F26" s="3"/>
      <c r="G26" s="3"/>
      <c r="H26" s="3"/>
      <c r="I26" s="3">
        <f>IF(I25&gt;I22,-I22,-I25)</f>
        <v>-8400</v>
      </c>
      <c r="J26" s="3"/>
      <c r="L26" s="13"/>
    </row>
    <row r="27" spans="1:14" ht="15.75" thickBot="1" x14ac:dyDescent="0.3">
      <c r="A27" t="s">
        <v>22</v>
      </c>
      <c r="F27" s="3"/>
      <c r="G27" s="3"/>
      <c r="H27" s="3"/>
      <c r="I27" s="5">
        <f>I22+I26</f>
        <v>0</v>
      </c>
      <c r="J27" s="3"/>
    </row>
    <row r="28" spans="1:14" ht="15.75" thickTop="1" x14ac:dyDescent="0.25">
      <c r="F28" s="3"/>
      <c r="G28" s="3"/>
      <c r="H28" s="3"/>
      <c r="I28" s="3"/>
      <c r="J28" s="3"/>
    </row>
    <row r="29" spans="1:14" x14ac:dyDescent="0.25">
      <c r="A29" s="1" t="s">
        <v>3</v>
      </c>
      <c r="F29" s="3"/>
      <c r="G29" s="3"/>
      <c r="H29" s="3"/>
      <c r="I29" s="3"/>
      <c r="J29" s="3"/>
    </row>
    <row r="30" spans="1:14" x14ac:dyDescent="0.25">
      <c r="F30" s="3"/>
      <c r="G30" s="3"/>
      <c r="H30" s="3"/>
      <c r="I30" s="3"/>
      <c r="J30" s="3"/>
    </row>
    <row r="31" spans="1:14" x14ac:dyDescent="0.25">
      <c r="A31" t="s">
        <v>24</v>
      </c>
      <c r="F31" s="15">
        <v>11850</v>
      </c>
      <c r="G31" s="10">
        <f>IF(AND(-I26&lt;I18),(I18+I26),0)</f>
        <v>0</v>
      </c>
      <c r="H31" s="6">
        <v>0.2</v>
      </c>
      <c r="I31" s="3">
        <f>G31*H31</f>
        <v>0</v>
      </c>
      <c r="J31" s="3"/>
      <c r="M31" s="6"/>
      <c r="N31" s="3"/>
    </row>
    <row r="32" spans="1:14" x14ac:dyDescent="0.25">
      <c r="A32" t="s">
        <v>2</v>
      </c>
      <c r="F32" s="15">
        <v>2000</v>
      </c>
      <c r="G32" s="3">
        <f>IF(AND(I20&gt;F32,I27&gt;F32),F32,I27)</f>
        <v>0</v>
      </c>
      <c r="H32" s="6">
        <v>0</v>
      </c>
      <c r="I32" s="3">
        <f>G32*H32</f>
        <v>0</v>
      </c>
      <c r="J32" s="3"/>
      <c r="M32" s="6"/>
      <c r="N32" s="3"/>
    </row>
    <row r="33" spans="1:14" x14ac:dyDescent="0.25">
      <c r="A33" t="s">
        <v>4</v>
      </c>
      <c r="F33" s="15">
        <v>32500</v>
      </c>
      <c r="G33" s="3">
        <f>IF(I27&gt;(SUM(F32+F33)),(F33-G31),I27-G31-G32)</f>
        <v>0</v>
      </c>
      <c r="H33" s="6">
        <v>7.4999999999999997E-2</v>
      </c>
      <c r="I33" s="3">
        <f>G33*H33</f>
        <v>0</v>
      </c>
      <c r="J33" s="3"/>
      <c r="M33" s="6"/>
      <c r="N33" s="3"/>
    </row>
    <row r="34" spans="1:14" x14ac:dyDescent="0.25">
      <c r="A34" t="s">
        <v>5</v>
      </c>
      <c r="F34" s="15">
        <v>103650</v>
      </c>
      <c r="G34" s="7">
        <f>IF(I27&gt;(SUM(F32+F33+F34)),(F31+F32+F34-G32),I27-G31-G32-G33)</f>
        <v>0</v>
      </c>
      <c r="H34" s="6">
        <v>0.32500000000000001</v>
      </c>
      <c r="I34" s="3">
        <f>G34*H34</f>
        <v>0</v>
      </c>
      <c r="J34" s="3"/>
      <c r="K34" s="7"/>
      <c r="L34" s="7"/>
      <c r="M34" s="6"/>
      <c r="N34" s="3"/>
    </row>
    <row r="35" spans="1:14" x14ac:dyDescent="0.25">
      <c r="A35" t="s">
        <v>6</v>
      </c>
      <c r="F35" s="15">
        <v>150000</v>
      </c>
      <c r="G35" s="7">
        <f>IF(I22&gt;F35,I22-F35,0)</f>
        <v>0</v>
      </c>
      <c r="H35" s="6">
        <v>0.38100000000000001</v>
      </c>
      <c r="I35" s="3">
        <f>G35*H35</f>
        <v>0</v>
      </c>
      <c r="J35" s="3"/>
    </row>
    <row r="36" spans="1:14" x14ac:dyDescent="0.25">
      <c r="F36" s="15"/>
      <c r="G36" s="3"/>
      <c r="H36" s="4"/>
      <c r="I36" s="3"/>
      <c r="J36" s="3"/>
    </row>
    <row r="37" spans="1:14" ht="15.75" thickBot="1" x14ac:dyDescent="0.3">
      <c r="A37" t="s">
        <v>30</v>
      </c>
      <c r="F37" s="15"/>
      <c r="G37" s="3"/>
      <c r="H37" s="4"/>
      <c r="I37" s="8">
        <f>SUM(I31:I36)</f>
        <v>0</v>
      </c>
      <c r="J37" s="3"/>
    </row>
    <row r="38" spans="1:14" ht="15.75" thickTop="1" x14ac:dyDescent="0.25">
      <c r="F38" s="15"/>
      <c r="G38" s="3"/>
      <c r="H38" s="4"/>
      <c r="I38" s="3"/>
      <c r="J38" s="3"/>
    </row>
    <row r="39" spans="1:14" x14ac:dyDescent="0.25">
      <c r="A39" s="1" t="s">
        <v>7</v>
      </c>
      <c r="F39" s="15"/>
      <c r="G39" s="3"/>
      <c r="H39" s="4"/>
      <c r="I39" s="3"/>
      <c r="J39" s="3"/>
    </row>
    <row r="40" spans="1:14" x14ac:dyDescent="0.25">
      <c r="F40" s="15"/>
      <c r="G40" s="3"/>
      <c r="H40" s="4"/>
      <c r="I40" s="3"/>
      <c r="J40" s="3"/>
    </row>
    <row r="41" spans="1:14" x14ac:dyDescent="0.25">
      <c r="A41" t="s">
        <v>8</v>
      </c>
      <c r="F41" s="15">
        <v>17775</v>
      </c>
      <c r="G41" s="3">
        <v>18330</v>
      </c>
      <c r="H41" s="6">
        <v>0</v>
      </c>
      <c r="I41" s="3">
        <v>0</v>
      </c>
      <c r="J41" s="3"/>
    </row>
    <row r="42" spans="1:14" x14ac:dyDescent="0.25">
      <c r="A42" t="s">
        <v>9</v>
      </c>
      <c r="F42" s="15"/>
      <c r="G42" s="24">
        <f>IF(I22&gt;F41,I22-F41,F42)</f>
        <v>0</v>
      </c>
      <c r="H42" s="6">
        <v>0.09</v>
      </c>
      <c r="I42" s="3">
        <f>IF(I12="Yes",G42*H42,I41)</f>
        <v>0</v>
      </c>
      <c r="J42" s="3"/>
    </row>
    <row r="43" spans="1:14" x14ac:dyDescent="0.25">
      <c r="F43" s="15"/>
      <c r="G43" s="3"/>
      <c r="H43" s="4"/>
      <c r="I43" s="3"/>
      <c r="J43" s="3"/>
    </row>
    <row r="44" spans="1:14" ht="15.75" thickBot="1" x14ac:dyDescent="0.3">
      <c r="A44" t="s">
        <v>30</v>
      </c>
      <c r="F44" s="15"/>
      <c r="G44" s="3"/>
      <c r="H44" s="4"/>
      <c r="I44" s="8">
        <f>SUM(I41:I43)</f>
        <v>0</v>
      </c>
      <c r="J44" s="3"/>
    </row>
    <row r="45" spans="1:14" ht="15.75" thickTop="1" x14ac:dyDescent="0.25">
      <c r="F45" s="15"/>
      <c r="G45" s="3"/>
      <c r="H45" s="4"/>
      <c r="I45" s="3"/>
      <c r="J45" s="3"/>
    </row>
    <row r="46" spans="1:14" ht="15.75" thickBot="1" x14ac:dyDescent="0.3">
      <c r="A46" s="19" t="s">
        <v>12</v>
      </c>
      <c r="B46" s="19"/>
      <c r="C46" s="19"/>
      <c r="D46" s="19"/>
      <c r="E46" s="19"/>
      <c r="F46" s="20"/>
      <c r="G46" s="8"/>
      <c r="H46" s="8"/>
      <c r="I46" s="8">
        <f>I37+I44</f>
        <v>0</v>
      </c>
      <c r="J46" s="3"/>
    </row>
    <row r="47" spans="1:14" ht="15.75" thickTop="1" x14ac:dyDescent="0.25"/>
    <row r="48" spans="1:14" x14ac:dyDescent="0.25">
      <c r="A48" s="29" t="s">
        <v>23</v>
      </c>
      <c r="B48" s="29"/>
      <c r="C48" s="29"/>
      <c r="D48" s="29"/>
      <c r="E48" s="29"/>
      <c r="F48" s="29"/>
      <c r="G48" s="29"/>
      <c r="H48" s="29"/>
      <c r="I48" s="29"/>
    </row>
    <row r="49" spans="1:9" x14ac:dyDescent="0.25">
      <c r="A49" s="29"/>
      <c r="B49" s="29"/>
      <c r="C49" s="29"/>
      <c r="D49" s="29"/>
      <c r="E49" s="29"/>
      <c r="F49" s="29"/>
      <c r="G49" s="29"/>
      <c r="H49" s="29"/>
      <c r="I49" s="29"/>
    </row>
    <row r="51" spans="1:9" x14ac:dyDescent="0.25">
      <c r="A51" s="30" t="s">
        <v>31</v>
      </c>
    </row>
  </sheetData>
  <sheetProtection algorithmName="SHA-512" hashValue="WrdFIu0vT2lmGV+l7zbwfisUropdfagkw0ltUpIWZA1AAXnCHVtLPEdgvE0X0/IvQtbcgfIaaKCrzQbUfQ4RgA==" saltValue="QIyS74LekhLpoW/naxBS1Q==" spinCount="100000" sheet="1" objects="1" scenarios="1" selectLockedCells="1"/>
  <mergeCells count="4">
    <mergeCell ref="A5:I5"/>
    <mergeCell ref="A10:I10"/>
    <mergeCell ref="A13:I13"/>
    <mergeCell ref="A48:I49"/>
  </mergeCells>
  <dataValidations count="1">
    <dataValidation type="list" allowBlank="1" showInputMessage="1" showErrorMessage="1" sqref="I9 I12">
      <formula1>OPTION</formula1>
    </dataValidation>
  </dataValidations>
  <hyperlinks>
    <hyperlink ref="A51" r:id="rId1"/>
  </hyperlinks>
  <pageMargins left="0.70866141732283472" right="0.70866141732283472" top="0.55118110236220474" bottom="0.55118110236220474" header="0.31496062992125984" footer="0.31496062992125984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6" sqref="C36"/>
    </sheetView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2018-19</vt:lpstr>
      <vt:lpstr>Data</vt:lpstr>
      <vt:lpstr>OPTION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Nicola O'Sullivan</cp:lastModifiedBy>
  <cp:lastPrinted>2017-03-18T17:44:42Z</cp:lastPrinted>
  <dcterms:created xsi:type="dcterms:W3CDTF">2017-01-31T16:04:50Z</dcterms:created>
  <dcterms:modified xsi:type="dcterms:W3CDTF">2018-06-12T17:48:58Z</dcterms:modified>
</cp:coreProperties>
</file>